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20" windowWidth="20400" windowHeight="6735"/>
  </bookViews>
  <sheets>
    <sheet name="PIP 2019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/>
  <c r="G97"/>
  <c r="G7"/>
  <c r="G95" l="1"/>
  <c r="G84"/>
  <c r="G63"/>
  <c r="A32" l="1"/>
  <c r="A33" s="1"/>
  <c r="A34" s="1"/>
  <c r="A35" s="1"/>
  <c r="G54"/>
  <c r="G56"/>
  <c r="G62"/>
  <c r="G64" s="1"/>
  <c r="G33"/>
  <c r="G31"/>
  <c r="G34"/>
  <c r="G89"/>
  <c r="G73"/>
  <c r="G72"/>
  <c r="G74"/>
  <c r="G35"/>
  <c r="G36" l="1"/>
  <c r="G53"/>
  <c r="G57" l="1"/>
  <c r="G27" l="1"/>
  <c r="G14"/>
  <c r="G20"/>
  <c r="G23" l="1"/>
  <c r="G81"/>
  <c r="A8" l="1"/>
  <c r="A9" s="1"/>
  <c r="A10" s="1"/>
  <c r="A11" s="1"/>
  <c r="A12" s="1"/>
  <c r="A13" s="1"/>
  <c r="A47"/>
  <c r="A85" l="1"/>
  <c r="A86" s="1"/>
  <c r="A87" s="1"/>
  <c r="A88" s="1"/>
  <c r="A89" s="1"/>
  <c r="A70"/>
  <c r="A71" s="1"/>
  <c r="A72" s="1"/>
  <c r="A73" s="1"/>
  <c r="A74" s="1"/>
  <c r="A75" s="1"/>
  <c r="A76" s="1"/>
  <c r="A77" s="1"/>
  <c r="A78" s="1"/>
  <c r="A79" s="1"/>
  <c r="A80" s="1"/>
  <c r="A63"/>
  <c r="G85" l="1"/>
  <c r="A93"/>
  <c r="A94" s="1"/>
  <c r="A95" s="1"/>
  <c r="A96" s="1"/>
  <c r="A99" s="1"/>
  <c r="A100" s="1"/>
  <c r="G90" l="1"/>
  <c r="G104" l="1"/>
  <c r="G101"/>
  <c r="G17"/>
  <c r="G48"/>
  <c r="G105" l="1"/>
  <c r="G28"/>
  <c r="G43"/>
  <c r="G106" l="1"/>
</calcChain>
</file>

<file path=xl/sharedStrings.xml><?xml version="1.0" encoding="utf-8"?>
<sst xmlns="http://schemas.openxmlformats.org/spreadsheetml/2006/main" count="126" uniqueCount="106">
  <si>
    <t>Secteur/Sous Secteur</t>
  </si>
  <si>
    <t>Bailleur</t>
  </si>
  <si>
    <t>EF</t>
  </si>
  <si>
    <t>NF</t>
  </si>
  <si>
    <t>Bén</t>
  </si>
  <si>
    <t>Libellé</t>
  </si>
  <si>
    <t>Secteur Primaire</t>
  </si>
  <si>
    <t>Sous-secteur Agriculture</t>
  </si>
  <si>
    <t>PNUD</t>
  </si>
  <si>
    <t xml:space="preserve">Renforment des capacités  de gestion décentralisée et multisectorielle de l'environnement </t>
  </si>
  <si>
    <t>UE</t>
  </si>
  <si>
    <t>AFD</t>
  </si>
  <si>
    <t>FAO</t>
  </si>
  <si>
    <t>TCP Facilities (3 composantes)</t>
  </si>
  <si>
    <t>TCP/COI/3501 Renf du syst natnal de contl de la sécu sanitre des alimts et des Capact du Comt Natl du Codex Alimt</t>
  </si>
  <si>
    <t>Sous-Total.1</t>
  </si>
  <si>
    <t>Sous-secteur Elevage</t>
  </si>
  <si>
    <t>Sous-Total.2</t>
  </si>
  <si>
    <t>Sous-secteur Eau et Assainissement</t>
  </si>
  <si>
    <t>Projet pilote de Gestion du service public de l’Eau sur Grande Comore (GECEAU)</t>
  </si>
  <si>
    <t>Sous-Total.3</t>
  </si>
  <si>
    <t>Sous-secteur Pêche</t>
  </si>
  <si>
    <t>IDA</t>
  </si>
  <si>
    <t>Sous-Total.4</t>
  </si>
  <si>
    <t>Total Secteur Primaire</t>
  </si>
  <si>
    <t>Secteur Secondaire</t>
  </si>
  <si>
    <t>Sous-secteur Energie</t>
  </si>
  <si>
    <t>MW-MWE mise en place de 6 micro-reseau photovoltaique à Moheli</t>
  </si>
  <si>
    <t>Chine</t>
  </si>
  <si>
    <t>Projet de Redressement du Secteur de l’Électricité (PRSE)</t>
  </si>
  <si>
    <t>BAD</t>
  </si>
  <si>
    <t>Projet d'Appui au Secteur de l'Energie en Union des Comores (PASEC)</t>
  </si>
  <si>
    <t>FADES</t>
  </si>
  <si>
    <t>Fonds d'Appui au Secteur Electrique aux Comores</t>
  </si>
  <si>
    <t>Sous-secteur Artisanat</t>
  </si>
  <si>
    <t>Sous-secteur Industrie</t>
  </si>
  <si>
    <t>Total Secteur Secondaire</t>
  </si>
  <si>
    <t>Secteur Tertiaire</t>
  </si>
  <si>
    <t>Sous-secteur Commerce</t>
  </si>
  <si>
    <t>Amélioration de la compétitivité des exportations des filières Vanille, Ylang ylang, girofle</t>
  </si>
  <si>
    <t>Sous-secteur Tourisme</t>
  </si>
  <si>
    <t>Sous-secteur Transports Routiers</t>
  </si>
  <si>
    <t>PADDST2- Programme d'Appui au Developement Durable du Secteur des Transports - Phase II</t>
  </si>
  <si>
    <t>Sous-secteur Transports Aeriens</t>
  </si>
  <si>
    <t>Sous-Total.5</t>
  </si>
  <si>
    <t>Sous-secteur Culture-Jeunesse et Sports</t>
  </si>
  <si>
    <t>Construction et équipement du stade olympique National et son gymnase</t>
  </si>
  <si>
    <t>SCAC-Ambassade de France</t>
  </si>
  <si>
    <t>Programme d'appui au dévelopement culturel</t>
  </si>
  <si>
    <t>Sous-Total.6</t>
  </si>
  <si>
    <t>Sous-secteur Urbanisme,Habitat et decentralisation</t>
  </si>
  <si>
    <t>Sous-Total.7</t>
  </si>
  <si>
    <t>Sous-secteur Santé et Nutrition</t>
  </si>
  <si>
    <t>3ème Programme d’appui au secteur de la santé (PASCO3)</t>
  </si>
  <si>
    <t>UNFPA</t>
  </si>
  <si>
    <t>Santé de la Reproduction</t>
  </si>
  <si>
    <t>UNICEF</t>
  </si>
  <si>
    <t>Survie et développement de l’enfant</t>
  </si>
  <si>
    <t>Protection et Inclusion</t>
  </si>
  <si>
    <t>Programme transversale</t>
  </si>
  <si>
    <t>OMS</t>
  </si>
  <si>
    <t>Maladies non transmissibles</t>
  </si>
  <si>
    <t xml:space="preserve">Maladies transmissibles </t>
  </si>
  <si>
    <t>Preparation Surveillance et Intervention</t>
  </si>
  <si>
    <t>Sous-Total.8</t>
  </si>
  <si>
    <t>Sous-secteur Education et Formation</t>
  </si>
  <si>
    <t>Programme  d'Appui au Secteur de l'Education de l'Enseigment Superieur et à la mobilité des fonctionnaires</t>
  </si>
  <si>
    <t>PAFTP -Programme Appui à la Formation Technique et Professionnelle</t>
  </si>
  <si>
    <t>PREPEEC- Projet de Renforcement du Pilotage et de l'Encadrement de l'Education aux Comores</t>
  </si>
  <si>
    <t>Education</t>
  </si>
  <si>
    <t>Sous-Total.9</t>
  </si>
  <si>
    <t>Sous-secteur Gouvernance et Administration</t>
  </si>
  <si>
    <t>Projet de Renforcement des Capacités Institutionnelles (PRCI)2</t>
  </si>
  <si>
    <t>Population et Développement</t>
  </si>
  <si>
    <t>Genre et égalité</t>
  </si>
  <si>
    <t>Sous-Total.10</t>
  </si>
  <si>
    <t>Sous-secteur Poste et télécommunication et information</t>
  </si>
  <si>
    <t>Projet Infrastructure Régionale de Télécommunication (RCIP4)</t>
  </si>
  <si>
    <t>Sous-Total.11</t>
  </si>
  <si>
    <t>Total Secteur Tertiaire</t>
  </si>
  <si>
    <t>Total Général</t>
  </si>
  <si>
    <t>Programme  de cooperation culturelle et d'appui à la francophonie</t>
  </si>
  <si>
    <t>FSD</t>
  </si>
  <si>
    <t>Réhabilitation de la route (RN2 Ngazidjat et RN23 ndzouani)</t>
  </si>
  <si>
    <t>CIR</t>
  </si>
  <si>
    <t>Projet d'Assistance pour la Mise en Œuvre du Cadre Intégré Renforcé (CIR)</t>
  </si>
  <si>
    <t>promotion de la santé à toutes les étapes de la vie</t>
  </si>
  <si>
    <t>Politique, stratégie et plan de santé nationale</t>
  </si>
  <si>
    <t>Services Institutionnel et fonction d'appui</t>
  </si>
  <si>
    <t>Programme de Consolidation des Administration Financières (PROCAF)</t>
  </si>
  <si>
    <t>Projet d'appui au financement du secteur productif aux Comores (ASP Comores)</t>
  </si>
  <si>
    <t>Fonds de sultanant d'Oman et Etat comorien</t>
  </si>
  <si>
    <t>Construction  du dépôt  d'hydrocarbure  Howani - Mohéli</t>
  </si>
  <si>
    <t>BAD/UE</t>
  </si>
  <si>
    <t>Route Hahaya-Galawa et Dindri-Lingoni</t>
  </si>
  <si>
    <r>
      <rPr>
        <b/>
        <i/>
        <u/>
        <sz val="12"/>
        <rFont val="Calibri"/>
        <family val="2"/>
        <scheme val="minor"/>
      </rPr>
      <t>Etat du Financement (EF)</t>
    </r>
    <r>
      <rPr>
        <i/>
        <sz val="12"/>
        <rFont val="Calibri"/>
        <family val="2"/>
        <scheme val="minor"/>
      </rPr>
      <t xml:space="preserve">
1. Financement en négociation
2. Financement acquis
</t>
    </r>
  </si>
  <si>
    <r>
      <rPr>
        <b/>
        <i/>
        <u/>
        <sz val="12"/>
        <rFont val="Calibri"/>
        <family val="2"/>
        <scheme val="minor"/>
      </rPr>
      <t>Nature du Financement (NF)</t>
    </r>
    <r>
      <rPr>
        <i/>
        <sz val="12"/>
        <rFont val="Calibri"/>
        <family val="2"/>
        <scheme val="minor"/>
      </rPr>
      <t xml:space="preserve">
1. Prêt 
2. Don
3. Financement intérieur public (Etat)
4. Financement intérieur  hors budget de l'Etat (Sociétés d'Etat) 
5.Financement Communautaire 
6. Financement intérieur public (Gouvernorat)                               </t>
    </r>
  </si>
  <si>
    <t>Programme Annuel d'Investisements Publics (2019)</t>
  </si>
  <si>
    <t>Programmation 2019</t>
  </si>
  <si>
    <t>4 em Fonds d'etudes et de renforcement des capatite FERD4</t>
  </si>
  <si>
    <t>Programme de Codeveloppement</t>
  </si>
  <si>
    <t>Programme d'appui aux droits de l'homme et au développement durable</t>
  </si>
  <si>
    <t>Renforcement de la Gouvernance</t>
  </si>
  <si>
    <t>Renforcenment de la resilience des Comores aux risques de catastrophe liees au changement et la variabilite climatique</t>
  </si>
  <si>
    <t>Service PIP/Septembre 2018</t>
  </si>
  <si>
    <t xml:space="preserve">Béneficaires
1- Union
2- Ile
3- Commune
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</si>
</sst>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20"/>
      <name val="Calibri"/>
      <family val="2"/>
      <scheme val="minor"/>
    </font>
    <font>
      <b/>
      <sz val="12"/>
      <color rgb="FF000000"/>
      <name val="Times New Roman"/>
      <family val="1"/>
    </font>
    <font>
      <i/>
      <sz val="12"/>
      <name val="Calibri"/>
      <family val="2"/>
      <scheme val="minor"/>
    </font>
    <font>
      <b/>
      <i/>
      <u/>
      <sz val="12"/>
      <name val="Calibri"/>
      <family val="2"/>
      <scheme val="minor"/>
    </font>
    <font>
      <i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FFCD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/>
    <xf numFmtId="43" fontId="2" fillId="0" borderId="0" xfId="0" applyNumberFormat="1" applyFont="1"/>
    <xf numFmtId="0" fontId="4" fillId="0" borderId="0" xfId="0" applyFont="1"/>
    <xf numFmtId="0" fontId="8" fillId="7" borderId="12" xfId="0" applyFont="1" applyFill="1" applyBorder="1" applyAlignment="1">
      <alignment horizontal="center" vertical="top"/>
    </xf>
    <xf numFmtId="0" fontId="8" fillId="7" borderId="11" xfId="0" applyFont="1" applyFill="1" applyBorder="1" applyAlignment="1">
      <alignment horizontal="center" vertical="top"/>
    </xf>
    <xf numFmtId="0" fontId="8" fillId="7" borderId="13" xfId="0" applyFont="1" applyFill="1" applyBorder="1" applyAlignment="1">
      <alignment horizontal="center" vertical="top"/>
    </xf>
    <xf numFmtId="0" fontId="8" fillId="7" borderId="13" xfId="0" applyFont="1" applyFill="1" applyBorder="1" applyAlignment="1">
      <alignment horizontal="left" vertical="top" wrapText="1"/>
    </xf>
    <xf numFmtId="4" fontId="8" fillId="7" borderId="13" xfId="0" applyNumberFormat="1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/>
    </xf>
    <xf numFmtId="0" fontId="8" fillId="0" borderId="14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8" fillId="7" borderId="14" xfId="0" applyFont="1" applyFill="1" applyBorder="1" applyAlignment="1">
      <alignment horizontal="left" vertical="top" wrapText="1"/>
    </xf>
    <xf numFmtId="4" fontId="8" fillId="8" borderId="19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/>
    </xf>
    <xf numFmtId="0" fontId="8" fillId="7" borderId="11" xfId="0" applyFont="1" applyFill="1" applyBorder="1" applyAlignment="1">
      <alignment horizontal="left" vertical="top" wrapText="1"/>
    </xf>
    <xf numFmtId="0" fontId="8" fillId="0" borderId="12" xfId="0" applyFont="1" applyBorder="1" applyAlignment="1">
      <alignment horizontal="center" vertical="top"/>
    </xf>
    <xf numFmtId="4" fontId="8" fillId="7" borderId="14" xfId="0" applyNumberFormat="1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top"/>
    </xf>
    <xf numFmtId="0" fontId="8" fillId="0" borderId="13" xfId="0" applyFont="1" applyBorder="1" applyAlignment="1">
      <alignment horizontal="center" vertical="center"/>
    </xf>
    <xf numFmtId="4" fontId="8" fillId="8" borderId="19" xfId="0" applyNumberFormat="1" applyFont="1" applyFill="1" applyBorder="1" applyAlignment="1">
      <alignment horizontal="right" vertical="top" wrapText="1"/>
    </xf>
    <xf numFmtId="4" fontId="8" fillId="9" borderId="19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/>
    </xf>
    <xf numFmtId="0" fontId="8" fillId="7" borderId="39" xfId="0" applyFont="1" applyFill="1" applyBorder="1" applyAlignment="1">
      <alignment horizontal="center" vertical="top"/>
    </xf>
    <xf numFmtId="0" fontId="8" fillId="7" borderId="14" xfId="0" applyFont="1" applyFill="1" applyBorder="1" applyAlignment="1">
      <alignment horizontal="center" vertical="top"/>
    </xf>
    <xf numFmtId="0" fontId="8" fillId="7" borderId="32" xfId="0" applyFont="1" applyFill="1" applyBorder="1" applyAlignment="1">
      <alignment horizontal="left" vertical="center" wrapText="1"/>
    </xf>
    <xf numFmtId="0" fontId="8" fillId="7" borderId="32" xfId="0" applyFont="1" applyFill="1" applyBorder="1" applyAlignment="1">
      <alignment horizontal="center" vertical="top"/>
    </xf>
    <xf numFmtId="0" fontId="8" fillId="7" borderId="32" xfId="0" applyFont="1" applyFill="1" applyBorder="1" applyAlignment="1">
      <alignment horizontal="left" vertical="top" wrapText="1"/>
    </xf>
    <xf numFmtId="4" fontId="8" fillId="11" borderId="32" xfId="0" applyNumberFormat="1" applyFont="1" applyFill="1" applyBorder="1" applyAlignment="1">
      <alignment horizontal="center" vertical="top" wrapText="1"/>
    </xf>
    <xf numFmtId="4" fontId="8" fillId="8" borderId="19" xfId="0" applyNumberFormat="1" applyFont="1" applyFill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8" fillId="0" borderId="15" xfId="0" applyFont="1" applyBorder="1" applyAlignment="1">
      <alignment vertical="top"/>
    </xf>
    <xf numFmtId="0" fontId="8" fillId="0" borderId="22" xfId="0" applyFont="1" applyBorder="1" applyAlignment="1">
      <alignment vertical="top"/>
    </xf>
    <xf numFmtId="4" fontId="8" fillId="8" borderId="32" xfId="0" applyNumberFormat="1" applyFont="1" applyFill="1" applyBorder="1" applyAlignment="1">
      <alignment horizontal="center" vertical="top" wrapText="1"/>
    </xf>
    <xf numFmtId="0" fontId="8" fillId="7" borderId="6" xfId="0" applyFont="1" applyFill="1" applyBorder="1" applyAlignment="1">
      <alignment horizontal="center" vertical="top" wrapText="1"/>
    </xf>
    <xf numFmtId="0" fontId="8" fillId="7" borderId="22" xfId="0" applyFont="1" applyFill="1" applyBorder="1" applyAlignment="1">
      <alignment horizontal="center" vertical="top" wrapText="1"/>
    </xf>
    <xf numFmtId="0" fontId="8" fillId="7" borderId="7" xfId="0" applyFont="1" applyFill="1" applyBorder="1" applyAlignment="1">
      <alignment horizontal="left" vertical="top" wrapText="1"/>
    </xf>
    <xf numFmtId="0" fontId="8" fillId="7" borderId="15" xfId="0" applyFont="1" applyFill="1" applyBorder="1" applyAlignment="1">
      <alignment horizontal="left" vertical="top" wrapText="1"/>
    </xf>
    <xf numFmtId="4" fontId="8" fillId="9" borderId="32" xfId="0" applyNumberFormat="1" applyFont="1" applyFill="1" applyBorder="1" applyAlignment="1">
      <alignment horizontal="center" vertical="top" wrapText="1"/>
    </xf>
    <xf numFmtId="0" fontId="8" fillId="7" borderId="24" xfId="0" applyFont="1" applyFill="1" applyBorder="1" applyAlignment="1">
      <alignment horizontal="center" vertical="top"/>
    </xf>
    <xf numFmtId="0" fontId="8" fillId="7" borderId="42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/>
    </xf>
    <xf numFmtId="0" fontId="8" fillId="7" borderId="9" xfId="0" applyFont="1" applyFill="1" applyBorder="1" applyAlignment="1">
      <alignment horizontal="left" vertical="top" wrapText="1"/>
    </xf>
    <xf numFmtId="0" fontId="8" fillId="0" borderId="41" xfId="0" applyFont="1" applyBorder="1" applyAlignment="1">
      <alignment horizontal="center" vertical="top"/>
    </xf>
    <xf numFmtId="4" fontId="8" fillId="7" borderId="40" xfId="0" applyNumberFormat="1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/>
    </xf>
    <xf numFmtId="4" fontId="8" fillId="7" borderId="13" xfId="0" applyNumberFormat="1" applyFont="1" applyFill="1" applyBorder="1" applyAlignment="1">
      <alignment horizontal="left" vertical="top" wrapText="1"/>
    </xf>
    <xf numFmtId="4" fontId="8" fillId="7" borderId="14" xfId="0" applyNumberFormat="1" applyFont="1" applyFill="1" applyBorder="1" applyAlignment="1">
      <alignment horizontal="left" vertical="top" wrapText="1"/>
    </xf>
    <xf numFmtId="0" fontId="8" fillId="7" borderId="39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top"/>
    </xf>
    <xf numFmtId="0" fontId="8" fillId="7" borderId="15" xfId="0" applyFont="1" applyFill="1" applyBorder="1" applyAlignment="1">
      <alignment horizontal="center" vertical="top"/>
    </xf>
    <xf numFmtId="4" fontId="8" fillId="7" borderId="43" xfId="0" applyNumberFormat="1" applyFont="1" applyFill="1" applyBorder="1" applyAlignment="1">
      <alignment horizontal="left" vertical="top" wrapText="1"/>
    </xf>
    <xf numFmtId="0" fontId="8" fillId="0" borderId="6" xfId="0" applyFont="1" applyBorder="1" applyAlignment="1">
      <alignment horizontal="center" vertical="top"/>
    </xf>
    <xf numFmtId="0" fontId="8" fillId="0" borderId="22" xfId="0" applyFont="1" applyBorder="1" applyAlignment="1">
      <alignment horizontal="center" vertical="top"/>
    </xf>
    <xf numFmtId="0" fontId="8" fillId="0" borderId="15" xfId="0" applyFont="1" applyBorder="1" applyAlignment="1">
      <alignment horizontal="left" vertical="top" wrapText="1"/>
    </xf>
    <xf numFmtId="0" fontId="8" fillId="6" borderId="38" xfId="0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8" fillId="7" borderId="17" xfId="0" applyFont="1" applyFill="1" applyBorder="1" applyAlignment="1">
      <alignment horizontal="left" vertical="top" wrapText="1"/>
    </xf>
    <xf numFmtId="0" fontId="8" fillId="0" borderId="13" xfId="0" applyFont="1" applyBorder="1" applyAlignment="1">
      <alignment horizontal="center" vertical="top" wrapText="1"/>
    </xf>
    <xf numFmtId="0" fontId="8" fillId="7" borderId="16" xfId="0" applyFont="1" applyFill="1" applyBorder="1" applyAlignment="1">
      <alignment horizontal="center" vertical="top"/>
    </xf>
    <xf numFmtId="0" fontId="8" fillId="7" borderId="27" xfId="0" applyFont="1" applyFill="1" applyBorder="1" applyAlignment="1">
      <alignment vertical="top"/>
    </xf>
    <xf numFmtId="0" fontId="8" fillId="7" borderId="14" xfId="0" applyFont="1" applyFill="1" applyBorder="1" applyAlignment="1">
      <alignment vertical="top"/>
    </xf>
    <xf numFmtId="3" fontId="8" fillId="7" borderId="14" xfId="0" applyNumberFormat="1" applyFont="1" applyFill="1" applyBorder="1" applyAlignment="1">
      <alignment vertical="top" wrapText="1"/>
    </xf>
    <xf numFmtId="4" fontId="8" fillId="8" borderId="36" xfId="0" applyNumberFormat="1" applyFont="1" applyFill="1" applyBorder="1" applyAlignment="1">
      <alignment horizontal="center" vertical="top" wrapText="1"/>
    </xf>
    <xf numFmtId="4" fontId="8" fillId="9" borderId="36" xfId="0" applyNumberFormat="1" applyFont="1" applyFill="1" applyBorder="1" applyAlignment="1">
      <alignment horizontal="center" vertical="top"/>
    </xf>
    <xf numFmtId="4" fontId="9" fillId="10" borderId="37" xfId="0" applyNumberFormat="1" applyFont="1" applyFill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horizontal="center"/>
    </xf>
    <xf numFmtId="0" fontId="8" fillId="0" borderId="0" xfId="0" applyFont="1"/>
    <xf numFmtId="0" fontId="8" fillId="7" borderId="44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 wrapText="1"/>
    </xf>
    <xf numFmtId="0" fontId="2" fillId="7" borderId="0" xfId="0" applyFont="1" applyFill="1"/>
    <xf numFmtId="0" fontId="7" fillId="0" borderId="37" xfId="0" applyFont="1" applyBorder="1" applyAlignment="1">
      <alignment horizontal="left" vertical="top" wrapText="1"/>
    </xf>
    <xf numFmtId="4" fontId="8" fillId="7" borderId="47" xfId="0" applyNumberFormat="1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7" borderId="49" xfId="0" applyNumberFormat="1" applyFont="1" applyFill="1" applyBorder="1" applyAlignment="1">
      <alignment horizontal="center" vertical="center" wrapText="1"/>
    </xf>
    <xf numFmtId="4" fontId="8" fillId="7" borderId="48" xfId="0" applyNumberFormat="1" applyFont="1" applyFill="1" applyBorder="1" applyAlignment="1">
      <alignment horizontal="center" vertical="center" wrapText="1"/>
    </xf>
    <xf numFmtId="4" fontId="8" fillId="11" borderId="47" xfId="0" applyNumberFormat="1" applyFont="1" applyFill="1" applyBorder="1" applyAlignment="1">
      <alignment horizontal="center" vertical="top" wrapText="1"/>
    </xf>
    <xf numFmtId="4" fontId="8" fillId="11" borderId="50" xfId="0" applyNumberFormat="1" applyFont="1" applyFill="1" applyBorder="1" applyAlignment="1">
      <alignment horizontal="center" vertical="top" wrapText="1"/>
    </xf>
    <xf numFmtId="43" fontId="8" fillId="0" borderId="19" xfId="1" applyFont="1" applyBorder="1" applyAlignment="1">
      <alignment vertical="top"/>
    </xf>
    <xf numFmtId="43" fontId="8" fillId="7" borderId="19" xfId="1" applyFont="1" applyFill="1" applyBorder="1" applyAlignment="1">
      <alignment horizontal="left" vertical="top" wrapText="1"/>
    </xf>
    <xf numFmtId="4" fontId="8" fillId="12" borderId="47" xfId="0" applyNumberFormat="1" applyFont="1" applyFill="1" applyBorder="1" applyAlignment="1">
      <alignment horizontal="center" vertical="center" wrapText="1"/>
    </xf>
    <xf numFmtId="4" fontId="8" fillId="7" borderId="19" xfId="0" applyNumberFormat="1" applyFont="1" applyFill="1" applyBorder="1" applyAlignment="1">
      <alignment horizontal="right" vertical="top" wrapText="1"/>
    </xf>
    <xf numFmtId="4" fontId="8" fillId="7" borderId="50" xfId="0" applyNumberFormat="1" applyFont="1" applyFill="1" applyBorder="1" applyAlignment="1">
      <alignment horizontal="center" vertical="center" wrapText="1"/>
    </xf>
    <xf numFmtId="4" fontId="8" fillId="7" borderId="19" xfId="0" applyNumberFormat="1" applyFont="1" applyFill="1" applyBorder="1" applyAlignment="1">
      <alignment horizontal="center" vertical="top" wrapText="1"/>
    </xf>
    <xf numFmtId="4" fontId="8" fillId="7" borderId="49" xfId="0" applyNumberFormat="1" applyFont="1" applyFill="1" applyBorder="1" applyAlignment="1">
      <alignment horizontal="center" vertical="top" wrapText="1"/>
    </xf>
    <xf numFmtId="0" fontId="8" fillId="7" borderId="19" xfId="0" applyFont="1" applyFill="1" applyBorder="1" applyAlignment="1">
      <alignment vertical="top"/>
    </xf>
    <xf numFmtId="4" fontId="8" fillId="7" borderId="47" xfId="0" applyNumberFormat="1" applyFont="1" applyFill="1" applyBorder="1" applyAlignment="1">
      <alignment horizontal="center" vertical="top" wrapText="1"/>
    </xf>
    <xf numFmtId="0" fontId="8" fillId="6" borderId="52" xfId="0" applyFont="1" applyFill="1" applyBorder="1" applyAlignment="1">
      <alignment horizontal="left" vertical="top"/>
    </xf>
    <xf numFmtId="4" fontId="8" fillId="0" borderId="47" xfId="0" applyNumberFormat="1" applyFont="1" applyBorder="1" applyAlignment="1">
      <alignment horizontal="center" vertical="top" wrapText="1"/>
    </xf>
    <xf numFmtId="4" fontId="8" fillId="7" borderId="48" xfId="0" applyNumberFormat="1" applyFont="1" applyFill="1" applyBorder="1" applyAlignment="1">
      <alignment horizontal="center" vertical="top" wrapText="1"/>
    </xf>
    <xf numFmtId="4" fontId="11" fillId="7" borderId="47" xfId="0" applyNumberFormat="1" applyFont="1" applyFill="1" applyBorder="1" applyAlignment="1">
      <alignment horizontal="center" vertical="top" wrapText="1"/>
    </xf>
    <xf numFmtId="4" fontId="11" fillId="0" borderId="47" xfId="0" applyNumberFormat="1" applyFont="1" applyBorder="1" applyAlignment="1">
      <alignment horizontal="center" vertical="top" wrapText="1"/>
    </xf>
    <xf numFmtId="4" fontId="11" fillId="7" borderId="48" xfId="0" applyNumberFormat="1" applyFont="1" applyFill="1" applyBorder="1" applyAlignment="1">
      <alignment horizontal="center" vertical="top" wrapText="1"/>
    </xf>
    <xf numFmtId="4" fontId="11" fillId="7" borderId="50" xfId="0" applyNumberFormat="1" applyFont="1" applyFill="1" applyBorder="1" applyAlignment="1">
      <alignment horizontal="center" vertical="center" wrapText="1"/>
    </xf>
    <xf numFmtId="4" fontId="11" fillId="0" borderId="47" xfId="0" applyNumberFormat="1" applyFont="1" applyBorder="1" applyAlignment="1">
      <alignment horizontal="center" vertical="center" wrapText="1"/>
    </xf>
    <xf numFmtId="4" fontId="11" fillId="7" borderId="4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8" fillId="8" borderId="6" xfId="0" applyFont="1" applyFill="1" applyBorder="1" applyAlignment="1">
      <alignment horizontal="left" vertical="top"/>
    </xf>
    <xf numFmtId="0" fontId="8" fillId="8" borderId="7" xfId="0" applyFont="1" applyFill="1" applyBorder="1" applyAlignment="1">
      <alignment horizontal="left" vertical="top"/>
    </xf>
    <xf numFmtId="0" fontId="8" fillId="8" borderId="36" xfId="0" applyFont="1" applyFill="1" applyBorder="1" applyAlignment="1">
      <alignment horizontal="left" vertical="top"/>
    </xf>
    <xf numFmtId="0" fontId="8" fillId="9" borderId="6" xfId="0" applyFont="1" applyFill="1" applyBorder="1" applyAlignment="1">
      <alignment horizontal="left" vertical="top"/>
    </xf>
    <xf numFmtId="0" fontId="8" fillId="9" borderId="7" xfId="0" applyFont="1" applyFill="1" applyBorder="1" applyAlignment="1">
      <alignment horizontal="left" vertical="top"/>
    </xf>
    <xf numFmtId="0" fontId="8" fillId="9" borderId="36" xfId="0" applyFont="1" applyFill="1" applyBorder="1" applyAlignment="1">
      <alignment horizontal="left" vertical="top"/>
    </xf>
    <xf numFmtId="0" fontId="9" fillId="10" borderId="28" xfId="0" applyFont="1" applyFill="1" applyBorder="1" applyAlignment="1">
      <alignment horizontal="left"/>
    </xf>
    <xf numFmtId="0" fontId="9" fillId="10" borderId="29" xfId="0" applyFont="1" applyFill="1" applyBorder="1" applyAlignment="1">
      <alignment horizontal="left"/>
    </xf>
    <xf numFmtId="0" fontId="9" fillId="10" borderId="35" xfId="0" applyFont="1" applyFill="1" applyBorder="1" applyAlignment="1">
      <alignment horizontal="left"/>
    </xf>
    <xf numFmtId="0" fontId="8" fillId="0" borderId="13" xfId="0" applyFont="1" applyBorder="1" applyAlignment="1">
      <alignment horizontal="center" vertical="center" wrapText="1"/>
    </xf>
    <xf numFmtId="0" fontId="8" fillId="6" borderId="6" xfId="0" applyFont="1" applyFill="1" applyBorder="1" applyAlignment="1">
      <alignment horizontal="left" vertical="top"/>
    </xf>
    <xf numFmtId="0" fontId="8" fillId="6" borderId="7" xfId="0" applyFont="1" applyFill="1" applyBorder="1" applyAlignment="1">
      <alignment horizontal="left" vertical="top"/>
    </xf>
    <xf numFmtId="0" fontId="8" fillId="6" borderId="36" xfId="0" applyFont="1" applyFill="1" applyBorder="1" applyAlignment="1">
      <alignment horizontal="left" vertical="top"/>
    </xf>
    <xf numFmtId="0" fontId="8" fillId="7" borderId="13" xfId="0" applyFont="1" applyFill="1" applyBorder="1" applyAlignment="1">
      <alignment horizontal="center" vertical="center" wrapText="1"/>
    </xf>
    <xf numFmtId="0" fontId="8" fillId="7" borderId="40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left" vertical="top"/>
    </xf>
    <xf numFmtId="0" fontId="8" fillId="8" borderId="18" xfId="0" applyFont="1" applyFill="1" applyBorder="1" applyAlignment="1">
      <alignment horizontal="left" vertical="top"/>
    </xf>
    <xf numFmtId="0" fontId="8" fillId="8" borderId="26" xfId="0" applyFont="1" applyFill="1" applyBorder="1" applyAlignment="1">
      <alignment horizontal="left" vertical="top"/>
    </xf>
    <xf numFmtId="0" fontId="8" fillId="8" borderId="21" xfId="0" applyFont="1" applyFill="1" applyBorder="1" applyAlignment="1">
      <alignment horizontal="left" vertical="top"/>
    </xf>
    <xf numFmtId="0" fontId="8" fillId="6" borderId="23" xfId="0" applyFont="1" applyFill="1" applyBorder="1" applyAlignment="1">
      <alignment horizontal="left" vertical="top"/>
    </xf>
    <xf numFmtId="0" fontId="8" fillId="6" borderId="5" xfId="0" applyFont="1" applyFill="1" applyBorder="1" applyAlignment="1">
      <alignment horizontal="left" vertical="top"/>
    </xf>
    <xf numFmtId="0" fontId="8" fillId="6" borderId="51" xfId="0" applyFont="1" applyFill="1" applyBorder="1" applyAlignment="1">
      <alignment horizontal="left" vertical="top"/>
    </xf>
    <xf numFmtId="0" fontId="8" fillId="5" borderId="23" xfId="0" applyFont="1" applyFill="1" applyBorder="1" applyAlignment="1">
      <alignment horizontal="left" vertical="center"/>
    </xf>
    <xf numFmtId="0" fontId="8" fillId="5" borderId="5" xfId="0" applyFont="1" applyFill="1" applyBorder="1" applyAlignment="1">
      <alignment horizontal="left" vertical="center"/>
    </xf>
    <xf numFmtId="0" fontId="8" fillId="5" borderId="51" xfId="0" applyFont="1" applyFill="1" applyBorder="1" applyAlignment="1">
      <alignment horizontal="left" vertical="center"/>
    </xf>
    <xf numFmtId="0" fontId="8" fillId="6" borderId="6" xfId="0" applyFont="1" applyFill="1" applyBorder="1" applyAlignment="1">
      <alignment horizontal="left" vertical="top" wrapText="1"/>
    </xf>
    <xf numFmtId="0" fontId="8" fillId="6" borderId="7" xfId="0" applyFont="1" applyFill="1" applyBorder="1" applyAlignment="1">
      <alignment horizontal="left" vertical="top" wrapText="1"/>
    </xf>
    <xf numFmtId="0" fontId="8" fillId="6" borderId="36" xfId="0" applyFont="1" applyFill="1" applyBorder="1" applyAlignment="1">
      <alignment horizontal="left" vertical="top" wrapText="1"/>
    </xf>
    <xf numFmtId="0" fontId="8" fillId="7" borderId="14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left" vertical="top"/>
    </xf>
    <xf numFmtId="0" fontId="8" fillId="5" borderId="6" xfId="0" applyFont="1" applyFill="1" applyBorder="1" applyAlignment="1">
      <alignment horizontal="left" vertical="center"/>
    </xf>
    <xf numFmtId="0" fontId="8" fillId="5" borderId="7" xfId="0" applyFont="1" applyFill="1" applyBorder="1" applyAlignment="1">
      <alignment horizontal="left" vertical="center"/>
    </xf>
    <xf numFmtId="0" fontId="8" fillId="5" borderId="36" xfId="0" applyFont="1" applyFill="1" applyBorder="1" applyAlignment="1">
      <alignment horizontal="left" vertical="center"/>
    </xf>
    <xf numFmtId="0" fontId="8" fillId="6" borderId="8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left" vertical="top" wrapText="1"/>
    </xf>
    <xf numFmtId="0" fontId="8" fillId="6" borderId="46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left" vertical="top" wrapText="1"/>
    </xf>
    <xf numFmtId="0" fontId="5" fillId="7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8" fillId="3" borderId="33" xfId="0" applyFont="1" applyFill="1" applyBorder="1" applyAlignment="1">
      <alignment horizontal="left" vertical="center" wrapText="1"/>
    </xf>
    <xf numFmtId="0" fontId="8" fillId="3" borderId="34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tabSelected="1" workbookViewId="0">
      <pane ySplit="4" topLeftCell="A58" activePane="bottomLeft" state="frozen"/>
      <selection pane="bottomLeft" activeCell="C92" sqref="C92"/>
    </sheetView>
  </sheetViews>
  <sheetFormatPr defaultColWidth="11.42578125" defaultRowHeight="15"/>
  <cols>
    <col min="1" max="1" width="7.7109375" style="1" customWidth="1"/>
    <col min="2" max="2" width="14.7109375" style="1" customWidth="1"/>
    <col min="3" max="3" width="3.5703125" style="1" customWidth="1"/>
    <col min="4" max="4" width="4" style="1" customWidth="1"/>
    <col min="5" max="5" width="5.140625" style="1" customWidth="1"/>
    <col min="6" max="6" width="66.5703125" style="1" customWidth="1"/>
    <col min="7" max="7" width="15" style="1" customWidth="1"/>
    <col min="8" max="8" width="11.42578125" style="1"/>
    <col min="9" max="10" width="17.85546875" style="1" bestFit="1" customWidth="1"/>
    <col min="11" max="11" width="18.85546875" style="1" bestFit="1" customWidth="1"/>
    <col min="12" max="16384" width="11.42578125" style="1"/>
  </cols>
  <sheetData>
    <row r="1" spans="1:7" ht="26.25">
      <c r="A1" s="149" t="s">
        <v>97</v>
      </c>
      <c r="B1" s="150"/>
      <c r="C1" s="150"/>
      <c r="D1" s="150"/>
      <c r="E1" s="150"/>
      <c r="F1" s="150"/>
      <c r="G1" s="151"/>
    </row>
    <row r="2" spans="1:7" ht="95.25" customHeight="1" thickBot="1">
      <c r="A2" s="152" t="s">
        <v>95</v>
      </c>
      <c r="B2" s="153"/>
      <c r="C2" s="153"/>
      <c r="D2" s="153"/>
      <c r="E2" s="154" t="s">
        <v>96</v>
      </c>
      <c r="F2" s="154"/>
      <c r="G2" s="82" t="s">
        <v>105</v>
      </c>
    </row>
    <row r="3" spans="1:7" ht="24" customHeight="1">
      <c r="A3" s="155" t="s">
        <v>0</v>
      </c>
      <c r="B3" s="157" t="s">
        <v>1</v>
      </c>
      <c r="C3" s="159" t="s">
        <v>2</v>
      </c>
      <c r="D3" s="159" t="s">
        <v>3</v>
      </c>
      <c r="E3" s="159" t="s">
        <v>4</v>
      </c>
      <c r="F3" s="157" t="s">
        <v>5</v>
      </c>
      <c r="G3" s="161" t="s">
        <v>98</v>
      </c>
    </row>
    <row r="4" spans="1:7" ht="23.25" customHeight="1">
      <c r="A4" s="156"/>
      <c r="B4" s="158"/>
      <c r="C4" s="160"/>
      <c r="D4" s="160"/>
      <c r="E4" s="160"/>
      <c r="F4" s="158"/>
      <c r="G4" s="162"/>
    </row>
    <row r="5" spans="1:7" ht="15.75">
      <c r="A5" s="143" t="s">
        <v>6</v>
      </c>
      <c r="B5" s="144"/>
      <c r="C5" s="144"/>
      <c r="D5" s="144"/>
      <c r="E5" s="144"/>
      <c r="F5" s="144"/>
      <c r="G5" s="145"/>
    </row>
    <row r="6" spans="1:7" ht="15.75">
      <c r="A6" s="146" t="s">
        <v>7</v>
      </c>
      <c r="B6" s="147"/>
      <c r="C6" s="147"/>
      <c r="D6" s="147"/>
      <c r="E6" s="147"/>
      <c r="F6" s="147"/>
      <c r="G6" s="148"/>
    </row>
    <row r="7" spans="1:7" ht="31.5">
      <c r="A7" s="6">
        <v>1</v>
      </c>
      <c r="B7" s="117" t="s">
        <v>8</v>
      </c>
      <c r="C7" s="7">
        <v>2</v>
      </c>
      <c r="D7" s="8">
        <v>2</v>
      </c>
      <c r="E7" s="7">
        <v>1</v>
      </c>
      <c r="F7" s="9" t="s">
        <v>9</v>
      </c>
      <c r="G7" s="106">
        <f>1571429*350/1000000/3</f>
        <v>183.33338333333333</v>
      </c>
    </row>
    <row r="8" spans="1:7" ht="31.5">
      <c r="A8" s="6">
        <f t="shared" ref="A8:A13" si="0">A7+1</f>
        <v>2</v>
      </c>
      <c r="B8" s="117"/>
      <c r="C8" s="7">
        <v>2</v>
      </c>
      <c r="D8" s="8">
        <v>2</v>
      </c>
      <c r="E8" s="7">
        <v>1</v>
      </c>
      <c r="F8" s="9" t="s">
        <v>103</v>
      </c>
      <c r="G8" s="106">
        <f>11000000*350/7/1000000</f>
        <v>550</v>
      </c>
    </row>
    <row r="9" spans="1:7" ht="15.75">
      <c r="A9" s="6">
        <f t="shared" si="0"/>
        <v>3</v>
      </c>
      <c r="B9" s="11"/>
      <c r="C9" s="7"/>
      <c r="D9" s="8"/>
      <c r="E9" s="7"/>
      <c r="F9" s="9"/>
      <c r="G9" s="83"/>
    </row>
    <row r="10" spans="1:7" ht="31.5">
      <c r="A10" s="6">
        <f t="shared" si="0"/>
        <v>4</v>
      </c>
      <c r="B10" s="11" t="s">
        <v>11</v>
      </c>
      <c r="C10" s="7">
        <v>2</v>
      </c>
      <c r="D10" s="8">
        <v>2</v>
      </c>
      <c r="E10" s="7">
        <v>1</v>
      </c>
      <c r="F10" s="9" t="s">
        <v>90</v>
      </c>
      <c r="G10" s="106">
        <v>549.36</v>
      </c>
    </row>
    <row r="11" spans="1:7" ht="15.75">
      <c r="A11" s="6">
        <f t="shared" si="0"/>
        <v>5</v>
      </c>
      <c r="B11" s="121" t="s">
        <v>12</v>
      </c>
      <c r="C11" s="7"/>
      <c r="D11" s="8"/>
      <c r="E11" s="7"/>
      <c r="F11" s="9"/>
      <c r="G11" s="83"/>
    </row>
    <row r="12" spans="1:7" ht="15.75">
      <c r="A12" s="6">
        <f t="shared" si="0"/>
        <v>6</v>
      </c>
      <c r="B12" s="121"/>
      <c r="C12" s="7">
        <v>2</v>
      </c>
      <c r="D12" s="8">
        <v>2</v>
      </c>
      <c r="E12" s="7">
        <v>1</v>
      </c>
      <c r="F12" s="9" t="s">
        <v>13</v>
      </c>
      <c r="G12" s="83">
        <v>74.14</v>
      </c>
    </row>
    <row r="13" spans="1:7" ht="31.5">
      <c r="A13" s="6">
        <f t="shared" si="0"/>
        <v>7</v>
      </c>
      <c r="B13" s="121"/>
      <c r="C13" s="7">
        <v>2</v>
      </c>
      <c r="D13" s="8">
        <v>2</v>
      </c>
      <c r="E13" s="7">
        <v>1</v>
      </c>
      <c r="F13" s="9" t="s">
        <v>14</v>
      </c>
      <c r="G13" s="83">
        <v>17.43</v>
      </c>
    </row>
    <row r="14" spans="1:7" ht="15.75">
      <c r="A14" s="108" t="s">
        <v>15</v>
      </c>
      <c r="B14" s="109"/>
      <c r="C14" s="109"/>
      <c r="D14" s="109"/>
      <c r="E14" s="109"/>
      <c r="F14" s="109"/>
      <c r="G14" s="16">
        <f>SUM(G7:G13)</f>
        <v>1374.2633833333334</v>
      </c>
    </row>
    <row r="15" spans="1:7" ht="15.75">
      <c r="A15" s="138" t="s">
        <v>16</v>
      </c>
      <c r="B15" s="139"/>
      <c r="C15" s="139"/>
      <c r="D15" s="139"/>
      <c r="E15" s="139"/>
      <c r="F15" s="139"/>
      <c r="G15" s="140"/>
    </row>
    <row r="16" spans="1:7" ht="15.75">
      <c r="A16" s="12">
        <v>1</v>
      </c>
      <c r="B16" s="13"/>
      <c r="C16" s="14"/>
      <c r="D16" s="13"/>
      <c r="E16" s="13"/>
      <c r="F16" s="15"/>
      <c r="G16" s="84"/>
    </row>
    <row r="17" spans="1:7" ht="15.75">
      <c r="A17" s="108" t="s">
        <v>17</v>
      </c>
      <c r="B17" s="109"/>
      <c r="C17" s="109"/>
      <c r="D17" s="109"/>
      <c r="E17" s="109"/>
      <c r="F17" s="109"/>
      <c r="G17" s="16">
        <f>SUM(G16:G16)</f>
        <v>0</v>
      </c>
    </row>
    <row r="18" spans="1:7" ht="15.75">
      <c r="A18" s="138" t="s">
        <v>18</v>
      </c>
      <c r="B18" s="139"/>
      <c r="C18" s="139"/>
      <c r="D18" s="139"/>
      <c r="E18" s="139"/>
      <c r="F18" s="139"/>
      <c r="G18" s="140"/>
    </row>
    <row r="19" spans="1:7" ht="15.75">
      <c r="A19" s="17">
        <v>1</v>
      </c>
      <c r="B19" s="123" t="s">
        <v>11</v>
      </c>
      <c r="C19" s="7"/>
      <c r="D19" s="7"/>
      <c r="E19" s="7"/>
      <c r="F19" s="18"/>
      <c r="G19" s="85"/>
    </row>
    <row r="20" spans="1:7" ht="31.5">
      <c r="A20" s="19">
        <v>2</v>
      </c>
      <c r="B20" s="124"/>
      <c r="C20" s="7">
        <v>2</v>
      </c>
      <c r="D20" s="7">
        <v>2</v>
      </c>
      <c r="E20" s="7">
        <v>1</v>
      </c>
      <c r="F20" s="9" t="s">
        <v>19</v>
      </c>
      <c r="G20" s="83">
        <f>458230842/1000000</f>
        <v>458.230842</v>
      </c>
    </row>
    <row r="21" spans="1:7" ht="15.75">
      <c r="A21" s="17">
        <v>3</v>
      </c>
      <c r="B21" s="141"/>
      <c r="C21" s="7"/>
      <c r="D21" s="7"/>
      <c r="E21" s="7"/>
      <c r="F21" s="15"/>
      <c r="G21" s="104"/>
    </row>
    <row r="22" spans="1:7" s="81" customFormat="1" ht="15.75">
      <c r="A22" s="21">
        <v>4</v>
      </c>
      <c r="B22" s="141"/>
      <c r="C22" s="7"/>
      <c r="D22" s="7"/>
      <c r="E22" s="7"/>
      <c r="F22" s="15"/>
      <c r="G22" s="86"/>
    </row>
    <row r="23" spans="1:7" ht="15.75">
      <c r="A23" s="108" t="s">
        <v>20</v>
      </c>
      <c r="B23" s="109"/>
      <c r="C23" s="109"/>
      <c r="D23" s="109"/>
      <c r="E23" s="109"/>
      <c r="F23" s="109"/>
      <c r="G23" s="16">
        <f>SUM(G19:G22)</f>
        <v>458.230842</v>
      </c>
    </row>
    <row r="24" spans="1:7" ht="15.75">
      <c r="A24" s="118" t="s">
        <v>21</v>
      </c>
      <c r="B24" s="119"/>
      <c r="C24" s="119"/>
      <c r="D24" s="119"/>
      <c r="E24" s="119"/>
      <c r="F24" s="119"/>
      <c r="G24" s="120"/>
    </row>
    <row r="25" spans="1:7" ht="15.75">
      <c r="A25" s="21">
        <v>1</v>
      </c>
      <c r="B25" s="7"/>
      <c r="C25" s="7"/>
      <c r="D25" s="7"/>
      <c r="E25" s="7"/>
      <c r="F25" s="18"/>
      <c r="G25" s="85"/>
    </row>
    <row r="26" spans="1:7" ht="15.75">
      <c r="A26" s="19">
        <v>2</v>
      </c>
      <c r="B26" s="22"/>
      <c r="C26" s="7"/>
      <c r="D26" s="7"/>
      <c r="E26" s="7"/>
      <c r="F26" s="9"/>
      <c r="G26" s="105"/>
    </row>
    <row r="27" spans="1:7" ht="15.75">
      <c r="A27" s="108" t="s">
        <v>23</v>
      </c>
      <c r="B27" s="109"/>
      <c r="C27" s="109"/>
      <c r="D27" s="109"/>
      <c r="E27" s="109"/>
      <c r="F27" s="131"/>
      <c r="G27" s="16">
        <f>SUM(G25:G26)</f>
        <v>0</v>
      </c>
    </row>
    <row r="28" spans="1:7" ht="15.75">
      <c r="A28" s="111" t="s">
        <v>24</v>
      </c>
      <c r="B28" s="112"/>
      <c r="C28" s="112"/>
      <c r="D28" s="112"/>
      <c r="E28" s="112"/>
      <c r="F28" s="142"/>
      <c r="G28" s="24">
        <f>G27+G23+G17+G14</f>
        <v>1832.4942253333334</v>
      </c>
    </row>
    <row r="29" spans="1:7" ht="15.75">
      <c r="A29" s="143" t="s">
        <v>25</v>
      </c>
      <c r="B29" s="144"/>
      <c r="C29" s="144"/>
      <c r="D29" s="144"/>
      <c r="E29" s="144"/>
      <c r="F29" s="144"/>
      <c r="G29" s="145"/>
    </row>
    <row r="30" spans="1:7" ht="15.75">
      <c r="A30" s="118" t="s">
        <v>26</v>
      </c>
      <c r="B30" s="119"/>
      <c r="C30" s="119"/>
      <c r="D30" s="119"/>
      <c r="E30" s="119"/>
      <c r="F30" s="119"/>
      <c r="G30" s="120"/>
    </row>
    <row r="31" spans="1:7" ht="15.75">
      <c r="A31" s="25">
        <v>1</v>
      </c>
      <c r="B31" s="77" t="s">
        <v>10</v>
      </c>
      <c r="C31" s="14">
        <v>2</v>
      </c>
      <c r="D31" s="26">
        <v>2</v>
      </c>
      <c r="E31" s="26">
        <v>1</v>
      </c>
      <c r="F31" s="9" t="s">
        <v>27</v>
      </c>
      <c r="G31" s="87">
        <f>1191.8352/3</f>
        <v>397.27839999999998</v>
      </c>
    </row>
    <row r="32" spans="1:7" ht="15.75">
      <c r="A32" s="25">
        <f>1+A31</f>
        <v>2</v>
      </c>
      <c r="B32" s="77" t="s">
        <v>22</v>
      </c>
      <c r="C32" s="14">
        <v>2</v>
      </c>
      <c r="D32" s="26">
        <v>2</v>
      </c>
      <c r="E32" s="26">
        <v>1</v>
      </c>
      <c r="F32" s="9" t="s">
        <v>29</v>
      </c>
      <c r="G32" s="87">
        <v>144.12</v>
      </c>
    </row>
    <row r="33" spans="1:11" ht="31.5">
      <c r="A33" s="25">
        <f t="shared" ref="A33:A35" si="1">1+A32</f>
        <v>3</v>
      </c>
      <c r="B33" s="78" t="s">
        <v>30</v>
      </c>
      <c r="C33" s="7">
        <v>2</v>
      </c>
      <c r="D33" s="8">
        <v>2</v>
      </c>
      <c r="E33" s="8">
        <v>1</v>
      </c>
      <c r="F33" s="9" t="s">
        <v>31</v>
      </c>
      <c r="G33" s="87">
        <f>5745.100747/2</f>
        <v>2872.5503735000002</v>
      </c>
    </row>
    <row r="34" spans="1:11" ht="15.75">
      <c r="A34" s="25">
        <f t="shared" si="1"/>
        <v>4</v>
      </c>
      <c r="B34" s="80" t="s">
        <v>32</v>
      </c>
      <c r="C34" s="27">
        <v>2</v>
      </c>
      <c r="D34" s="28">
        <v>2</v>
      </c>
      <c r="E34" s="28">
        <v>1</v>
      </c>
      <c r="F34" s="15" t="s">
        <v>33</v>
      </c>
      <c r="G34" s="88">
        <f>2017.9496/3</f>
        <v>672.64986666666664</v>
      </c>
    </row>
    <row r="35" spans="1:11" ht="36" customHeight="1">
      <c r="A35" s="25">
        <f t="shared" si="1"/>
        <v>5</v>
      </c>
      <c r="B35" s="29" t="s">
        <v>91</v>
      </c>
      <c r="C35" s="30">
        <v>2</v>
      </c>
      <c r="D35" s="30">
        <v>2</v>
      </c>
      <c r="E35" s="30">
        <v>1</v>
      </c>
      <c r="F35" s="31" t="s">
        <v>92</v>
      </c>
      <c r="G35" s="32">
        <f>1912880928/1000000</f>
        <v>1912.880928</v>
      </c>
      <c r="K35" s="3"/>
    </row>
    <row r="36" spans="1:11" ht="15.75">
      <c r="A36" s="108" t="s">
        <v>15</v>
      </c>
      <c r="B36" s="109"/>
      <c r="C36" s="109"/>
      <c r="D36" s="109"/>
      <c r="E36" s="109"/>
      <c r="F36" s="109"/>
      <c r="G36" s="33">
        <f>SUM(G31:G35)</f>
        <v>5999.4795681666674</v>
      </c>
    </row>
    <row r="37" spans="1:11" ht="15.75">
      <c r="A37" s="132" t="s">
        <v>34</v>
      </c>
      <c r="B37" s="133"/>
      <c r="C37" s="133"/>
      <c r="D37" s="133"/>
      <c r="E37" s="133"/>
      <c r="F37" s="133"/>
      <c r="G37" s="134"/>
    </row>
    <row r="38" spans="1:11" ht="15.75">
      <c r="A38" s="34">
        <v>1</v>
      </c>
      <c r="B38" s="35"/>
      <c r="C38" s="36"/>
      <c r="D38" s="36"/>
      <c r="E38" s="36"/>
      <c r="F38" s="37"/>
      <c r="G38" s="89">
        <v>0</v>
      </c>
      <c r="K38" s="3"/>
    </row>
    <row r="39" spans="1:11" ht="15.75">
      <c r="A39" s="128" t="s">
        <v>17</v>
      </c>
      <c r="B39" s="129"/>
      <c r="C39" s="129"/>
      <c r="D39" s="129"/>
      <c r="E39" s="129"/>
      <c r="F39" s="129"/>
      <c r="G39" s="38">
        <v>0</v>
      </c>
      <c r="K39" s="3"/>
    </row>
    <row r="40" spans="1:11" ht="15.75">
      <c r="A40" s="132" t="s">
        <v>35</v>
      </c>
      <c r="B40" s="133"/>
      <c r="C40" s="133"/>
      <c r="D40" s="133"/>
      <c r="E40" s="133"/>
      <c r="F40" s="133"/>
      <c r="G40" s="134"/>
    </row>
    <row r="41" spans="1:11" ht="15.75">
      <c r="A41" s="39">
        <v>1</v>
      </c>
      <c r="B41" s="40"/>
      <c r="C41" s="41"/>
      <c r="D41" s="42"/>
      <c r="E41" s="42"/>
      <c r="F41" s="42"/>
      <c r="G41" s="90">
        <v>0</v>
      </c>
    </row>
    <row r="42" spans="1:11" ht="15.75">
      <c r="A42" s="108" t="s">
        <v>20</v>
      </c>
      <c r="B42" s="109"/>
      <c r="C42" s="109"/>
      <c r="D42" s="109"/>
      <c r="E42" s="109"/>
      <c r="F42" s="109"/>
      <c r="G42" s="38">
        <v>0</v>
      </c>
    </row>
    <row r="43" spans="1:11" ht="15.75">
      <c r="A43" s="111" t="s">
        <v>36</v>
      </c>
      <c r="B43" s="112"/>
      <c r="C43" s="112"/>
      <c r="D43" s="112"/>
      <c r="E43" s="112"/>
      <c r="F43" s="112"/>
      <c r="G43" s="43">
        <f>G42+G39+G36</f>
        <v>5999.4795681666674</v>
      </c>
    </row>
    <row r="44" spans="1:11" ht="15.75">
      <c r="A44" s="135" t="s">
        <v>37</v>
      </c>
      <c r="B44" s="136"/>
      <c r="C44" s="136"/>
      <c r="D44" s="136"/>
      <c r="E44" s="136"/>
      <c r="F44" s="136"/>
      <c r="G44" s="137"/>
    </row>
    <row r="45" spans="1:11" ht="15.75">
      <c r="A45" s="132" t="s">
        <v>38</v>
      </c>
      <c r="B45" s="133"/>
      <c r="C45" s="133"/>
      <c r="D45" s="133"/>
      <c r="E45" s="133"/>
      <c r="F45" s="133"/>
      <c r="G45" s="134"/>
    </row>
    <row r="46" spans="1:11" ht="31.5">
      <c r="A46" s="44">
        <v>1</v>
      </c>
      <c r="B46" s="78" t="s">
        <v>84</v>
      </c>
      <c r="C46" s="78">
        <v>2</v>
      </c>
      <c r="D46" s="78">
        <v>2</v>
      </c>
      <c r="E46" s="78">
        <v>1</v>
      </c>
      <c r="F46" s="9" t="s">
        <v>85</v>
      </c>
      <c r="G46" s="83">
        <v>600</v>
      </c>
    </row>
    <row r="47" spans="1:11" ht="31.5">
      <c r="A47" s="44">
        <f>A46+1</f>
        <v>2</v>
      </c>
      <c r="B47" s="78" t="s">
        <v>8</v>
      </c>
      <c r="C47" s="78">
        <v>2</v>
      </c>
      <c r="D47" s="78">
        <v>2</v>
      </c>
      <c r="E47" s="78">
        <v>1</v>
      </c>
      <c r="F47" s="45" t="s">
        <v>39</v>
      </c>
      <c r="G47" s="83">
        <v>483.39839999999998</v>
      </c>
    </row>
    <row r="48" spans="1:11" ht="15.75">
      <c r="A48" s="128" t="s">
        <v>15</v>
      </c>
      <c r="B48" s="129"/>
      <c r="C48" s="129"/>
      <c r="D48" s="129"/>
      <c r="E48" s="129"/>
      <c r="F48" s="129"/>
      <c r="G48" s="91">
        <f>G47</f>
        <v>483.39839999999998</v>
      </c>
    </row>
    <row r="49" spans="1:11" ht="15.75">
      <c r="A49" s="118" t="s">
        <v>40</v>
      </c>
      <c r="B49" s="119"/>
      <c r="C49" s="119"/>
      <c r="D49" s="119"/>
      <c r="E49" s="119"/>
      <c r="F49" s="119"/>
      <c r="G49" s="120"/>
    </row>
    <row r="50" spans="1:11" ht="15.75">
      <c r="A50" s="46">
        <v>1</v>
      </c>
      <c r="B50" s="77"/>
      <c r="C50" s="77"/>
      <c r="D50" s="77"/>
      <c r="E50" s="77"/>
      <c r="F50" s="47"/>
      <c r="G50" s="92"/>
      <c r="I50" s="3"/>
      <c r="J50" s="4"/>
      <c r="K50" s="4"/>
    </row>
    <row r="51" spans="1:11" ht="15.75">
      <c r="A51" s="108" t="s">
        <v>17</v>
      </c>
      <c r="B51" s="109"/>
      <c r="C51" s="109"/>
      <c r="D51" s="109"/>
      <c r="E51" s="109"/>
      <c r="F51" s="131"/>
      <c r="G51" s="23"/>
      <c r="I51" s="3"/>
    </row>
    <row r="52" spans="1:11" ht="15.75">
      <c r="A52" s="118" t="s">
        <v>41</v>
      </c>
      <c r="B52" s="119"/>
      <c r="C52" s="119"/>
      <c r="D52" s="119"/>
      <c r="E52" s="119"/>
      <c r="F52" s="119"/>
      <c r="G52" s="120"/>
      <c r="I52" s="3"/>
      <c r="J52" s="4"/>
      <c r="K52" s="4"/>
    </row>
    <row r="53" spans="1:11" ht="31.5">
      <c r="A53" s="48">
        <v>1</v>
      </c>
      <c r="B53" s="49" t="s">
        <v>10</v>
      </c>
      <c r="C53" s="50">
        <v>2</v>
      </c>
      <c r="D53" s="79">
        <v>2</v>
      </c>
      <c r="E53" s="79">
        <v>1</v>
      </c>
      <c r="F53" s="51" t="s">
        <v>42</v>
      </c>
      <c r="G53" s="83">
        <f>2691794338/1000000</f>
        <v>2691.7943380000002</v>
      </c>
      <c r="I53" s="3"/>
      <c r="J53" s="4"/>
      <c r="K53" s="4"/>
    </row>
    <row r="54" spans="1:11" ht="15.75">
      <c r="A54" s="48">
        <v>2</v>
      </c>
      <c r="B54" s="10" t="s">
        <v>93</v>
      </c>
      <c r="C54" s="50">
        <v>2</v>
      </c>
      <c r="D54" s="79">
        <v>2</v>
      </c>
      <c r="E54" s="79">
        <v>1</v>
      </c>
      <c r="F54" s="52" t="s">
        <v>83</v>
      </c>
      <c r="G54" s="93">
        <f>10773-1000</f>
        <v>9773</v>
      </c>
    </row>
    <row r="55" spans="1:11" ht="15.75">
      <c r="A55" s="48">
        <v>3</v>
      </c>
      <c r="B55" s="20" t="s">
        <v>11</v>
      </c>
      <c r="C55" s="76">
        <v>2</v>
      </c>
      <c r="D55" s="53">
        <v>2</v>
      </c>
      <c r="E55" s="53">
        <v>1</v>
      </c>
      <c r="F55" s="52" t="s">
        <v>99</v>
      </c>
      <c r="G55" s="104">
        <v>156.62</v>
      </c>
    </row>
    <row r="56" spans="1:11" ht="15.75">
      <c r="A56" s="48">
        <v>4</v>
      </c>
      <c r="B56" s="28" t="s">
        <v>82</v>
      </c>
      <c r="C56" s="53">
        <v>2</v>
      </c>
      <c r="D56" s="53">
        <v>2</v>
      </c>
      <c r="E56" s="53">
        <v>1</v>
      </c>
      <c r="F56" s="52" t="s">
        <v>94</v>
      </c>
      <c r="G56" s="93">
        <f>11000-3000</f>
        <v>8000</v>
      </c>
      <c r="K56" s="4"/>
    </row>
    <row r="57" spans="1:11" ht="15.75">
      <c r="A57" s="108" t="s">
        <v>23</v>
      </c>
      <c r="B57" s="109"/>
      <c r="C57" s="109"/>
      <c r="D57" s="109"/>
      <c r="E57" s="109"/>
      <c r="F57" s="131"/>
      <c r="G57" s="33">
        <f>SUM(G53:G56)</f>
        <v>20621.414338000002</v>
      </c>
    </row>
    <row r="58" spans="1:11" ht="15.75">
      <c r="A58" s="132" t="s">
        <v>43</v>
      </c>
      <c r="B58" s="133"/>
      <c r="C58" s="133"/>
      <c r="D58" s="133"/>
      <c r="E58" s="133"/>
      <c r="F58" s="133"/>
      <c r="G58" s="134"/>
    </row>
    <row r="59" spans="1:11" ht="15.75">
      <c r="A59" s="34">
        <v>1</v>
      </c>
      <c r="B59" s="54"/>
      <c r="C59" s="55">
        <v>2</v>
      </c>
      <c r="D59" s="55">
        <v>2</v>
      </c>
      <c r="E59" s="55">
        <v>1</v>
      </c>
      <c r="F59" s="42"/>
      <c r="G59" s="94"/>
    </row>
    <row r="60" spans="1:11" ht="15.75">
      <c r="A60" s="128" t="s">
        <v>44</v>
      </c>
      <c r="B60" s="129"/>
      <c r="C60" s="129"/>
      <c r="D60" s="129"/>
      <c r="E60" s="129"/>
      <c r="F60" s="129"/>
      <c r="G60" s="23"/>
    </row>
    <row r="61" spans="1:11" ht="15.75">
      <c r="A61" s="118" t="s">
        <v>45</v>
      </c>
      <c r="B61" s="119"/>
      <c r="C61" s="119"/>
      <c r="D61" s="119"/>
      <c r="E61" s="119"/>
      <c r="F61" s="119"/>
      <c r="G61" s="120"/>
    </row>
    <row r="62" spans="1:11" ht="31.5">
      <c r="A62" s="19">
        <v>1</v>
      </c>
      <c r="B62" s="8" t="s">
        <v>28</v>
      </c>
      <c r="C62" s="7">
        <v>2</v>
      </c>
      <c r="D62" s="8">
        <v>1</v>
      </c>
      <c r="E62" s="7">
        <v>1</v>
      </c>
      <c r="F62" s="56" t="s">
        <v>46</v>
      </c>
      <c r="G62" s="95">
        <f>3446/2</f>
        <v>1723</v>
      </c>
    </row>
    <row r="63" spans="1:11" ht="47.25">
      <c r="A63" s="12">
        <f>A62+1</f>
        <v>2</v>
      </c>
      <c r="B63" s="15" t="s">
        <v>47</v>
      </c>
      <c r="C63" s="27">
        <v>2</v>
      </c>
      <c r="D63" s="28">
        <v>1</v>
      </c>
      <c r="E63" s="27">
        <v>1</v>
      </c>
      <c r="F63" s="15" t="s">
        <v>48</v>
      </c>
      <c r="G63" s="103">
        <f>100000*492/1000000</f>
        <v>49.2</v>
      </c>
    </row>
    <row r="64" spans="1:11" ht="15.75">
      <c r="A64" s="108" t="s">
        <v>49</v>
      </c>
      <c r="B64" s="109"/>
      <c r="C64" s="109"/>
      <c r="D64" s="109"/>
      <c r="E64" s="109"/>
      <c r="F64" s="131"/>
      <c r="G64" s="33">
        <f>SUM(G62:G63)</f>
        <v>1772.2</v>
      </c>
    </row>
    <row r="65" spans="1:9" ht="15.75">
      <c r="A65" s="132" t="s">
        <v>50</v>
      </c>
      <c r="B65" s="133"/>
      <c r="C65" s="133"/>
      <c r="D65" s="133"/>
      <c r="E65" s="133"/>
      <c r="F65" s="133"/>
      <c r="G65" s="134"/>
    </row>
    <row r="66" spans="1:9" ht="15.75">
      <c r="A66" s="57">
        <v>1</v>
      </c>
      <c r="B66" s="58"/>
      <c r="C66" s="35"/>
      <c r="D66" s="58"/>
      <c r="E66" s="35"/>
      <c r="F66" s="59"/>
      <c r="G66" s="96"/>
    </row>
    <row r="67" spans="1:9" ht="15.75">
      <c r="A67" s="128" t="s">
        <v>51</v>
      </c>
      <c r="B67" s="129"/>
      <c r="C67" s="129"/>
      <c r="D67" s="129"/>
      <c r="E67" s="129"/>
      <c r="F67" s="130"/>
      <c r="G67" s="16">
        <v>0</v>
      </c>
    </row>
    <row r="68" spans="1:9" ht="15.75">
      <c r="A68" s="118" t="s">
        <v>52</v>
      </c>
      <c r="B68" s="119"/>
      <c r="C68" s="119"/>
      <c r="D68" s="119"/>
      <c r="E68" s="119"/>
      <c r="F68" s="119"/>
      <c r="G68" s="120"/>
    </row>
    <row r="69" spans="1:9" ht="15.75">
      <c r="A69" s="19">
        <v>1</v>
      </c>
      <c r="B69" s="122" t="s">
        <v>11</v>
      </c>
      <c r="C69" s="7"/>
      <c r="D69" s="8"/>
      <c r="E69" s="8"/>
      <c r="F69" s="9"/>
      <c r="G69" s="97"/>
    </row>
    <row r="70" spans="1:9" ht="15.75">
      <c r="A70" s="17">
        <f>1+A69</f>
        <v>2</v>
      </c>
      <c r="B70" s="123"/>
      <c r="C70" s="7">
        <v>2</v>
      </c>
      <c r="D70" s="8">
        <v>2</v>
      </c>
      <c r="E70" s="8">
        <v>1</v>
      </c>
      <c r="F70" s="9" t="s">
        <v>53</v>
      </c>
      <c r="G70" s="101">
        <v>700</v>
      </c>
    </row>
    <row r="71" spans="1:9" ht="15.75">
      <c r="A71" s="17">
        <f t="shared" ref="A71:A80" si="2">1+A70</f>
        <v>3</v>
      </c>
      <c r="B71" s="8" t="s">
        <v>54</v>
      </c>
      <c r="C71" s="7">
        <v>2</v>
      </c>
      <c r="D71" s="8">
        <v>2</v>
      </c>
      <c r="E71" s="8">
        <v>1</v>
      </c>
      <c r="F71" s="9" t="s">
        <v>55</v>
      </c>
      <c r="G71" s="97">
        <v>165.73</v>
      </c>
    </row>
    <row r="72" spans="1:9" ht="15.75">
      <c r="A72" s="17">
        <f t="shared" si="2"/>
        <v>4</v>
      </c>
      <c r="B72" s="124" t="s">
        <v>56</v>
      </c>
      <c r="C72" s="7">
        <v>2</v>
      </c>
      <c r="D72" s="8">
        <v>2</v>
      </c>
      <c r="E72" s="8">
        <v>1</v>
      </c>
      <c r="F72" s="9" t="s">
        <v>57</v>
      </c>
      <c r="G72" s="97">
        <f>1260000*400/1000000</f>
        <v>504</v>
      </c>
      <c r="I72" s="5"/>
    </row>
    <row r="73" spans="1:9" ht="15.75">
      <c r="A73" s="17">
        <f t="shared" si="2"/>
        <v>5</v>
      </c>
      <c r="B73" s="124"/>
      <c r="C73" s="7">
        <v>2</v>
      </c>
      <c r="D73" s="8">
        <v>2</v>
      </c>
      <c r="E73" s="8">
        <v>1</v>
      </c>
      <c r="F73" s="9" t="s">
        <v>58</v>
      </c>
      <c r="G73" s="97">
        <f>486000*400/1000000</f>
        <v>194.4</v>
      </c>
    </row>
    <row r="74" spans="1:9" ht="15.75">
      <c r="A74" s="17">
        <f t="shared" si="2"/>
        <v>6</v>
      </c>
      <c r="B74" s="124"/>
      <c r="C74" s="7">
        <v>2</v>
      </c>
      <c r="D74" s="8">
        <v>2</v>
      </c>
      <c r="E74" s="8">
        <v>1</v>
      </c>
      <c r="F74" s="9" t="s">
        <v>59</v>
      </c>
      <c r="G74" s="97">
        <f>421980*400/1000000</f>
        <v>168.792</v>
      </c>
    </row>
    <row r="75" spans="1:9" ht="15.75">
      <c r="A75" s="17">
        <f t="shared" si="2"/>
        <v>7</v>
      </c>
      <c r="B75" s="124" t="s">
        <v>60</v>
      </c>
      <c r="C75" s="7">
        <v>2</v>
      </c>
      <c r="D75" s="8">
        <v>2</v>
      </c>
      <c r="E75" s="8">
        <v>1</v>
      </c>
      <c r="F75" s="9" t="s">
        <v>62</v>
      </c>
      <c r="G75" s="97">
        <v>32</v>
      </c>
    </row>
    <row r="76" spans="1:9" ht="15.75">
      <c r="A76" s="17">
        <f t="shared" si="2"/>
        <v>8</v>
      </c>
      <c r="B76" s="124"/>
      <c r="C76" s="7">
        <v>2</v>
      </c>
      <c r="D76" s="8">
        <v>2</v>
      </c>
      <c r="E76" s="8">
        <v>1</v>
      </c>
      <c r="F76" s="9" t="s">
        <v>61</v>
      </c>
      <c r="G76" s="97">
        <v>72</v>
      </c>
    </row>
    <row r="77" spans="1:9" ht="15.75">
      <c r="A77" s="17">
        <f t="shared" si="2"/>
        <v>9</v>
      </c>
      <c r="B77" s="124"/>
      <c r="C77" s="7">
        <v>2</v>
      </c>
      <c r="D77" s="8">
        <v>2</v>
      </c>
      <c r="E77" s="8">
        <v>1</v>
      </c>
      <c r="F77" s="9" t="s">
        <v>86</v>
      </c>
      <c r="G77" s="97">
        <v>57.4</v>
      </c>
    </row>
    <row r="78" spans="1:9" ht="15.75">
      <c r="A78" s="17">
        <f t="shared" si="2"/>
        <v>10</v>
      </c>
      <c r="B78" s="124"/>
      <c r="C78" s="7">
        <v>2</v>
      </c>
      <c r="D78" s="8">
        <v>2</v>
      </c>
      <c r="E78" s="8">
        <v>1</v>
      </c>
      <c r="F78" s="9" t="s">
        <v>87</v>
      </c>
      <c r="G78" s="97">
        <v>21.6</v>
      </c>
    </row>
    <row r="79" spans="1:9" ht="15.75">
      <c r="A79" s="17">
        <f t="shared" si="2"/>
        <v>11</v>
      </c>
      <c r="B79" s="124"/>
      <c r="C79" s="7">
        <v>2</v>
      </c>
      <c r="D79" s="8">
        <v>2</v>
      </c>
      <c r="E79" s="8">
        <v>1</v>
      </c>
      <c r="F79" s="9" t="s">
        <v>63</v>
      </c>
      <c r="G79" s="97">
        <v>150.80000000000001</v>
      </c>
    </row>
    <row r="80" spans="1:9" ht="15.75">
      <c r="A80" s="17">
        <f t="shared" si="2"/>
        <v>12</v>
      </c>
      <c r="B80" s="124"/>
      <c r="C80" s="7">
        <v>2</v>
      </c>
      <c r="D80" s="8">
        <v>2</v>
      </c>
      <c r="E80" s="8">
        <v>1</v>
      </c>
      <c r="F80" s="9" t="s">
        <v>88</v>
      </c>
      <c r="G80" s="97">
        <v>94.2</v>
      </c>
    </row>
    <row r="81" spans="1:10" ht="15.75">
      <c r="A81" s="108" t="s">
        <v>64</v>
      </c>
      <c r="B81" s="109"/>
      <c r="C81" s="109"/>
      <c r="D81" s="109"/>
      <c r="E81" s="109"/>
      <c r="F81" s="110"/>
      <c r="G81" s="38">
        <f>SUM(G69:G80)</f>
        <v>2160.922</v>
      </c>
    </row>
    <row r="82" spans="1:10" ht="15.75">
      <c r="A82" s="118" t="s">
        <v>65</v>
      </c>
      <c r="B82" s="119"/>
      <c r="C82" s="119"/>
      <c r="D82" s="119"/>
      <c r="E82" s="119"/>
      <c r="F82" s="119"/>
      <c r="G82" s="120"/>
    </row>
    <row r="83" spans="1:10" ht="15.75">
      <c r="A83" s="60"/>
      <c r="B83" s="61"/>
      <c r="C83" s="61"/>
      <c r="D83" s="61"/>
      <c r="E83" s="61"/>
      <c r="F83" s="61"/>
      <c r="G83" s="98"/>
    </row>
    <row r="84" spans="1:10" ht="31.5">
      <c r="A84" s="19">
        <v>1</v>
      </c>
      <c r="B84" s="125" t="s">
        <v>47</v>
      </c>
      <c r="C84" s="7">
        <v>2</v>
      </c>
      <c r="D84" s="8">
        <v>2</v>
      </c>
      <c r="E84" s="7">
        <v>1</v>
      </c>
      <c r="F84" s="9" t="s">
        <v>66</v>
      </c>
      <c r="G84" s="101">
        <f>200000*492/1000000</f>
        <v>98.4</v>
      </c>
    </row>
    <row r="85" spans="1:10" ht="15.75">
      <c r="A85" s="19">
        <f>A84+1</f>
        <v>2</v>
      </c>
      <c r="B85" s="126"/>
      <c r="C85" s="7">
        <v>2</v>
      </c>
      <c r="D85" s="8">
        <v>2</v>
      </c>
      <c r="E85" s="7">
        <v>1</v>
      </c>
      <c r="F85" s="9" t="s">
        <v>81</v>
      </c>
      <c r="G85" s="101">
        <f>(87500*491)/1000000</f>
        <v>42.962499999999999</v>
      </c>
    </row>
    <row r="86" spans="1:10" ht="15.75">
      <c r="A86" s="19">
        <f t="shared" ref="A86:A89" si="3">A85+1</f>
        <v>3</v>
      </c>
      <c r="B86" s="127"/>
      <c r="C86" s="7">
        <v>2</v>
      </c>
      <c r="D86" s="8">
        <v>2</v>
      </c>
      <c r="E86" s="7">
        <v>1</v>
      </c>
      <c r="F86" s="9"/>
      <c r="G86" s="97"/>
    </row>
    <row r="87" spans="1:10" ht="31.5">
      <c r="A87" s="19">
        <f t="shared" si="3"/>
        <v>4</v>
      </c>
      <c r="B87" s="124" t="s">
        <v>10</v>
      </c>
      <c r="C87" s="7">
        <v>2</v>
      </c>
      <c r="D87" s="8">
        <v>2</v>
      </c>
      <c r="E87" s="7">
        <v>1</v>
      </c>
      <c r="F87" s="9" t="s">
        <v>67</v>
      </c>
      <c r="G87" s="97">
        <v>688.19914000000006</v>
      </c>
    </row>
    <row r="88" spans="1:10" ht="31.5">
      <c r="A88" s="19">
        <f t="shared" si="3"/>
        <v>5</v>
      </c>
      <c r="B88" s="124"/>
      <c r="C88" s="7">
        <v>2</v>
      </c>
      <c r="D88" s="8">
        <v>2</v>
      </c>
      <c r="E88" s="7">
        <v>1</v>
      </c>
      <c r="F88" s="9" t="s">
        <v>68</v>
      </c>
      <c r="G88" s="97">
        <v>469.17078500000002</v>
      </c>
    </row>
    <row r="89" spans="1:10" ht="15.75">
      <c r="A89" s="19">
        <f t="shared" si="3"/>
        <v>6</v>
      </c>
      <c r="B89" s="8" t="s">
        <v>56</v>
      </c>
      <c r="C89" s="7">
        <v>2</v>
      </c>
      <c r="D89" s="8">
        <v>2</v>
      </c>
      <c r="E89" s="7">
        <v>1</v>
      </c>
      <c r="F89" s="62" t="s">
        <v>69</v>
      </c>
      <c r="G89" s="97">
        <f>1782800*400/1000000</f>
        <v>713.12</v>
      </c>
      <c r="J89" s="3"/>
    </row>
    <row r="90" spans="1:10" ht="15.75">
      <c r="A90" s="108" t="s">
        <v>70</v>
      </c>
      <c r="B90" s="109"/>
      <c r="C90" s="109"/>
      <c r="D90" s="109"/>
      <c r="E90" s="109"/>
      <c r="F90" s="109"/>
      <c r="G90" s="33">
        <f>SUM(G84:G89)</f>
        <v>2011.852425</v>
      </c>
    </row>
    <row r="91" spans="1:10" ht="15.75">
      <c r="A91" s="118" t="s">
        <v>71</v>
      </c>
      <c r="B91" s="119"/>
      <c r="C91" s="119"/>
      <c r="D91" s="119"/>
      <c r="E91" s="119"/>
      <c r="F91" s="119"/>
      <c r="G91" s="120"/>
    </row>
    <row r="92" spans="1:10" s="81" customFormat="1" ht="15.75">
      <c r="A92" s="21">
        <v>1</v>
      </c>
      <c r="B92" s="121" t="s">
        <v>47</v>
      </c>
      <c r="C92" s="7"/>
      <c r="D92" s="8"/>
      <c r="E92" s="7"/>
      <c r="F92" s="9"/>
      <c r="G92" s="97"/>
    </row>
    <row r="93" spans="1:10" s="81" customFormat="1" ht="15.75">
      <c r="A93" s="21">
        <f>A92+1</f>
        <v>2</v>
      </c>
      <c r="B93" s="121"/>
      <c r="C93" s="7"/>
      <c r="D93" s="8"/>
      <c r="E93" s="7"/>
      <c r="F93" s="9"/>
      <c r="G93" s="97"/>
    </row>
    <row r="94" spans="1:10" ht="15.75">
      <c r="A94" s="21">
        <f t="shared" ref="A94:A100" si="4">A93+1</f>
        <v>3</v>
      </c>
      <c r="B94" s="121"/>
      <c r="C94" s="7"/>
      <c r="D94" s="8"/>
      <c r="E94" s="7"/>
      <c r="F94" s="9" t="s">
        <v>100</v>
      </c>
      <c r="G94" s="101">
        <v>688.8</v>
      </c>
    </row>
    <row r="95" spans="1:10" ht="31.5">
      <c r="A95" s="21">
        <f t="shared" si="4"/>
        <v>4</v>
      </c>
      <c r="B95" s="121"/>
      <c r="C95" s="7">
        <v>2</v>
      </c>
      <c r="D95" s="8">
        <v>2</v>
      </c>
      <c r="E95" s="7">
        <v>1</v>
      </c>
      <c r="F95" s="9" t="s">
        <v>101</v>
      </c>
      <c r="G95" s="101">
        <f>50000*492/1000000</f>
        <v>24.6</v>
      </c>
    </row>
    <row r="96" spans="1:10" ht="31.5">
      <c r="A96" s="21">
        <f t="shared" si="4"/>
        <v>5</v>
      </c>
      <c r="B96" s="80" t="s">
        <v>11</v>
      </c>
      <c r="C96" s="7">
        <v>2</v>
      </c>
      <c r="D96" s="8">
        <v>2</v>
      </c>
      <c r="E96" s="7">
        <v>1</v>
      </c>
      <c r="F96" s="9" t="s">
        <v>89</v>
      </c>
      <c r="G96" s="101">
        <v>118.27</v>
      </c>
    </row>
    <row r="97" spans="1:7" ht="15.75">
      <c r="A97" s="21">
        <v>6</v>
      </c>
      <c r="B97" s="80" t="s">
        <v>8</v>
      </c>
      <c r="C97" s="7">
        <v>2</v>
      </c>
      <c r="D97" s="8">
        <v>2</v>
      </c>
      <c r="E97" s="7">
        <v>1</v>
      </c>
      <c r="F97" s="9" t="s">
        <v>102</v>
      </c>
      <c r="G97" s="101">
        <f>500000*350/1000000</f>
        <v>175</v>
      </c>
    </row>
    <row r="98" spans="1:7" ht="15.75">
      <c r="A98" s="21">
        <v>7</v>
      </c>
      <c r="B98" s="63" t="s">
        <v>30</v>
      </c>
      <c r="C98" s="14">
        <v>2</v>
      </c>
      <c r="D98" s="26">
        <v>2</v>
      </c>
      <c r="E98" s="14">
        <v>1</v>
      </c>
      <c r="F98" s="9" t="s">
        <v>72</v>
      </c>
      <c r="G98" s="102">
        <v>695.63</v>
      </c>
    </row>
    <row r="99" spans="1:7" ht="15.75">
      <c r="A99" s="21">
        <f t="shared" si="4"/>
        <v>8</v>
      </c>
      <c r="B99" s="117" t="s">
        <v>54</v>
      </c>
      <c r="C99" s="14">
        <v>2</v>
      </c>
      <c r="D99" s="26">
        <v>2</v>
      </c>
      <c r="E99" s="14">
        <v>1</v>
      </c>
      <c r="F99" s="9" t="s">
        <v>73</v>
      </c>
      <c r="G99" s="99">
        <v>74.44</v>
      </c>
    </row>
    <row r="100" spans="1:7" ht="15.75">
      <c r="A100" s="21">
        <f t="shared" si="4"/>
        <v>9</v>
      </c>
      <c r="B100" s="117"/>
      <c r="C100" s="14">
        <v>2</v>
      </c>
      <c r="D100" s="26">
        <v>2</v>
      </c>
      <c r="E100" s="14">
        <v>1</v>
      </c>
      <c r="F100" s="9" t="s">
        <v>74</v>
      </c>
      <c r="G100" s="99">
        <v>84</v>
      </c>
    </row>
    <row r="101" spans="1:7" ht="15.75">
      <c r="A101" s="108" t="s">
        <v>75</v>
      </c>
      <c r="B101" s="109"/>
      <c r="C101" s="109"/>
      <c r="D101" s="109"/>
      <c r="E101" s="109"/>
      <c r="F101" s="109"/>
      <c r="G101" s="33">
        <f>SUM(G92:G100)</f>
        <v>1860.74</v>
      </c>
    </row>
    <row r="102" spans="1:7" ht="15.75">
      <c r="A102" s="118" t="s">
        <v>76</v>
      </c>
      <c r="B102" s="119"/>
      <c r="C102" s="119"/>
      <c r="D102" s="119"/>
      <c r="E102" s="119"/>
      <c r="F102" s="119"/>
      <c r="G102" s="120"/>
    </row>
    <row r="103" spans="1:7" ht="15.75">
      <c r="A103" s="64">
        <v>1</v>
      </c>
      <c r="B103" s="28" t="s">
        <v>22</v>
      </c>
      <c r="C103" s="65">
        <v>2</v>
      </c>
      <c r="D103" s="66">
        <v>2</v>
      </c>
      <c r="E103" s="66">
        <v>1</v>
      </c>
      <c r="F103" s="67" t="s">
        <v>77</v>
      </c>
      <c r="G103" s="100">
        <v>2212.3859819999998</v>
      </c>
    </row>
    <row r="104" spans="1:7" ht="15.75">
      <c r="A104" s="108" t="s">
        <v>78</v>
      </c>
      <c r="B104" s="109"/>
      <c r="C104" s="109"/>
      <c r="D104" s="109"/>
      <c r="E104" s="109"/>
      <c r="F104" s="110"/>
      <c r="G104" s="68">
        <f>SUM(G103:G103)</f>
        <v>2212.3859819999998</v>
      </c>
    </row>
    <row r="105" spans="1:7" ht="15.75">
      <c r="A105" s="111" t="s">
        <v>79</v>
      </c>
      <c r="B105" s="112"/>
      <c r="C105" s="112"/>
      <c r="D105" s="112"/>
      <c r="E105" s="112"/>
      <c r="F105" s="113"/>
      <c r="G105" s="69">
        <f>G104+G101+G90+G81+G67+G64+G60+G57+G51+G48</f>
        <v>31122.913144999999</v>
      </c>
    </row>
    <row r="106" spans="1:7" ht="16.5" thickBot="1">
      <c r="A106" s="114" t="s">
        <v>80</v>
      </c>
      <c r="B106" s="115"/>
      <c r="C106" s="115"/>
      <c r="D106" s="115"/>
      <c r="E106" s="115"/>
      <c r="F106" s="116"/>
      <c r="G106" s="70">
        <f>G105+G43+G28+52.63</f>
        <v>39007.516938499997</v>
      </c>
    </row>
    <row r="107" spans="1:7" ht="15.75">
      <c r="A107" s="71"/>
      <c r="B107" s="72"/>
      <c r="C107" s="71"/>
      <c r="D107" s="71"/>
      <c r="E107" s="71"/>
      <c r="F107" s="107" t="s">
        <v>104</v>
      </c>
      <c r="G107" s="71"/>
    </row>
    <row r="108" spans="1:7" ht="15.75">
      <c r="A108" s="73"/>
      <c r="B108" s="74"/>
      <c r="C108" s="75"/>
      <c r="D108" s="75"/>
      <c r="E108" s="75"/>
      <c r="F108" s="75"/>
      <c r="G108" s="71"/>
    </row>
    <row r="109" spans="1:7" ht="15.75">
      <c r="A109" s="73"/>
      <c r="B109" s="74"/>
      <c r="C109" s="75"/>
      <c r="D109" s="75"/>
      <c r="E109" s="75"/>
      <c r="F109" s="75"/>
      <c r="G109" s="71"/>
    </row>
    <row r="110" spans="1:7">
      <c r="B110" s="2"/>
    </row>
  </sheetData>
  <sheetProtection password="CC32" sheet="1" objects="1" scenarios="1"/>
  <mergeCells count="61">
    <mergeCell ref="A5:G5"/>
    <mergeCell ref="A6:G6"/>
    <mergeCell ref="A1:G1"/>
    <mergeCell ref="A2:D2"/>
    <mergeCell ref="E2:F2"/>
    <mergeCell ref="A3:A4"/>
    <mergeCell ref="B3:B4"/>
    <mergeCell ref="C3:C4"/>
    <mergeCell ref="D3:D4"/>
    <mergeCell ref="E3:E4"/>
    <mergeCell ref="F3:F4"/>
    <mergeCell ref="G3:G4"/>
    <mergeCell ref="B7:B8"/>
    <mergeCell ref="A30:G30"/>
    <mergeCell ref="A14:F14"/>
    <mergeCell ref="A15:G15"/>
    <mergeCell ref="A17:F17"/>
    <mergeCell ref="A18:G18"/>
    <mergeCell ref="B19:B22"/>
    <mergeCell ref="A23:F23"/>
    <mergeCell ref="A24:G24"/>
    <mergeCell ref="A27:F27"/>
    <mergeCell ref="A28:F28"/>
    <mergeCell ref="A29:G29"/>
    <mergeCell ref="B11:B13"/>
    <mergeCell ref="A51:F51"/>
    <mergeCell ref="A36:F36"/>
    <mergeCell ref="A37:G37"/>
    <mergeCell ref="A39:F39"/>
    <mergeCell ref="A40:G40"/>
    <mergeCell ref="A42:F42"/>
    <mergeCell ref="A43:F43"/>
    <mergeCell ref="A44:G44"/>
    <mergeCell ref="A45:G45"/>
    <mergeCell ref="A48:F48"/>
    <mergeCell ref="A49:G49"/>
    <mergeCell ref="A67:F67"/>
    <mergeCell ref="A52:G52"/>
    <mergeCell ref="A57:F57"/>
    <mergeCell ref="A58:G58"/>
    <mergeCell ref="A60:F60"/>
    <mergeCell ref="A61:G61"/>
    <mergeCell ref="A64:F64"/>
    <mergeCell ref="A65:G65"/>
    <mergeCell ref="B92:B95"/>
    <mergeCell ref="A68:G68"/>
    <mergeCell ref="B69:B70"/>
    <mergeCell ref="B72:B74"/>
    <mergeCell ref="B75:B80"/>
    <mergeCell ref="A81:F81"/>
    <mergeCell ref="A82:G82"/>
    <mergeCell ref="B87:B88"/>
    <mergeCell ref="A90:F90"/>
    <mergeCell ref="A91:G91"/>
    <mergeCell ref="B84:B86"/>
    <mergeCell ref="A104:F104"/>
    <mergeCell ref="A105:F105"/>
    <mergeCell ref="A106:F106"/>
    <mergeCell ref="B99:B100"/>
    <mergeCell ref="A101:F101"/>
    <mergeCell ref="A102:G10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PIP 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pc</cp:lastModifiedBy>
  <cp:lastPrinted>2018-09-17T12:08:59Z</cp:lastPrinted>
  <dcterms:created xsi:type="dcterms:W3CDTF">2017-02-16T21:29:58Z</dcterms:created>
  <dcterms:modified xsi:type="dcterms:W3CDTF">2018-09-17T12:16:21Z</dcterms:modified>
</cp:coreProperties>
</file>